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defaultThemeVersion="202300"/>
  <mc:AlternateContent xmlns:mc="http://schemas.openxmlformats.org/markup-compatibility/2006">
    <mc:Choice Requires="x15">
      <x15ac:absPath xmlns:x15ac="http://schemas.microsoft.com/office/spreadsheetml/2010/11/ac" url="https://aleragroup-my.sharepoint.com/personal/bob_bentley_aleragroup_com/Documents/Desktop/All on desktop June 20, 2022/Alerts/2025 Edits/"/>
    </mc:Choice>
  </mc:AlternateContent>
  <xr:revisionPtr revIDLastSave="163" documentId="8_{5881F4F1-B044-49D1-AC11-74EE3B84225F}" xr6:coauthVersionLast="47" xr6:coauthVersionMax="47" xr10:uidLastSave="{3E077327-353A-4F30-A166-20A6D35009BF}"/>
  <bookViews>
    <workbookView xWindow="6300" yWindow="10690" windowWidth="22780" windowHeight="14660" xr2:uid="{5696BE8B-BD0A-4286-BA51-57FCEE78FD59}"/>
  </bookViews>
  <sheets>
    <sheet name="Sheet1" sheetId="1" r:id="rId1"/>
  </sheets>
  <definedNames>
    <definedName name="_xlnm.Print_Area" localSheetId="0">Sheet1!$B$2:$H$33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7" i="1" l="1"/>
  <c r="H21" i="1" l="1"/>
  <c r="H22" i="1" s="1"/>
  <c r="H27" i="1"/>
  <c r="H11" i="1"/>
  <c r="H12" i="1" s="1"/>
  <c r="D14" i="1"/>
  <c r="H6" i="1" s="1"/>
  <c r="D13" i="1"/>
  <c r="H13" i="1" l="1"/>
  <c r="H15" i="1"/>
  <c r="H23" i="1"/>
</calcChain>
</file>

<file path=xl/sharedStrings.xml><?xml version="1.0" encoding="utf-8"?>
<sst xmlns="http://schemas.openxmlformats.org/spreadsheetml/2006/main" count="39" uniqueCount="36">
  <si>
    <t>Employee Benefits</t>
  </si>
  <si>
    <t>TEST 1</t>
  </si>
  <si>
    <t>Form W-2 Safe Harbor</t>
  </si>
  <si>
    <t>Employee Box 1 W-2 income must be greater than:</t>
  </si>
  <si>
    <t>GROUP NAME:</t>
  </si>
  <si>
    <t>PLAN YEAR:</t>
  </si>
  <si>
    <t># OF PAYS / PLAN YEAR:</t>
  </si>
  <si>
    <t>EMPLOYEE PER PAY CONTRIBUTION FOR</t>
  </si>
  <si>
    <t>SINGLE COVERAGE OF LOWEST COST PLAN:</t>
  </si>
  <si>
    <t>EMPLOYEE MONTHLY CONTRIBUTION:</t>
  </si>
  <si>
    <t>EMPLOYEE ANNUAL CONTRIBUTION:</t>
  </si>
  <si>
    <t>This calculator is based on the 2025 ACA Affordability Safe Harbor percentage of 9.02%. It is based on the 2024 Federal Poverty Level (FPL) of $15,060. Calendar year plans (and possibly February and March  renewals) need to use the 2024 FPL amount. The Dept. of HHS issues the new year's Federal Poverty Level in late January each year.</t>
  </si>
  <si>
    <t>TEST 2</t>
  </si>
  <si>
    <t>Rate of Pay Safe Harbor: Minimum Wage</t>
  </si>
  <si>
    <t>Employee Hourly Rate of Pay Minimum Wage:</t>
  </si>
  <si>
    <t>Full Time Status Equivalent:</t>
  </si>
  <si>
    <t>9.02% of Computed Monthly Wages:</t>
  </si>
  <si>
    <t>Affordability Determination:</t>
  </si>
  <si>
    <t>Lowest Paid Worker Must Make No Less Than This Amount Per Hour To Be Considered Affordable:</t>
  </si>
  <si>
    <t>TEST 3</t>
  </si>
  <si>
    <t>Federal Poverty Line Safe Harbor</t>
  </si>
  <si>
    <t>Test Group</t>
  </si>
  <si>
    <t>100% of FPL for Single Individual:</t>
  </si>
  <si>
    <t>ACA's Affordability Contribution Percentage for 2025:</t>
  </si>
  <si>
    <t>Monthly FPL:</t>
  </si>
  <si>
    <t>9.02% of FPL for Single Individual</t>
  </si>
  <si>
    <t>For non-calendar year plans, an adjustment to the Federal Poverty Level can be made in Test 3. The amounts are released in late January. The know FPL can be used for six months before the the new amount must be used. For June and later renewals, the 2025 amount must be used. For prior renewals, the 2024 FPL can by used. Additionall, for plan with employees based in Alaska or Hawaii, the FPL can be adjusted.</t>
  </si>
  <si>
    <t>ANNUAL FEDERAL POVERTY LEVELS</t>
  </si>
  <si>
    <t>Contiguous 48 States &amp; DC</t>
  </si>
  <si>
    <t>Alaska</t>
  </si>
  <si>
    <t>Hawaii</t>
  </si>
  <si>
    <t>TBA</t>
  </si>
  <si>
    <t>Maximum Safe Employee Contribution Amount</t>
  </si>
  <si>
    <t>Monthly 9.02% of FPL for Single Individual</t>
  </si>
  <si>
    <t>Employers must pass one of the three affordability Tests/Safe Harbors, they do not need to pass all three. Employers can use different affordability Tests/Safe Harbors for different classes of employees, but must use the same affordability Test/Safe harbor for all employees within a class. The affordability Test/Safe Harbor used on IRS Form 1095-C can be changed annually.</t>
  </si>
  <si>
    <t>FRM-EB-2025-AFFORDABILITY CALCULATOR-100324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</si>
</sst>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_);[Red]\(&quot;$&quot;#,##0\)"/>
    <numFmt numFmtId="164" formatCode="&quot;$&quot;#,##0.00"/>
  </numFmts>
  <fonts count="9" x14ac:knownFonts="1">
    <font>
      <sz val="11"/>
      <color theme="1"/>
      <name val="Aptos Narrow"/>
      <family val="2"/>
      <scheme val="minor"/>
    </font>
    <font>
      <sz val="14"/>
      <color theme="1"/>
      <name val="Aptos Narrow"/>
      <family val="2"/>
      <scheme val="minor"/>
    </font>
    <font>
      <sz val="11"/>
      <color theme="1"/>
      <name val="Aptos"/>
      <family val="2"/>
    </font>
    <font>
      <sz val="10"/>
      <color theme="1"/>
      <name val="Aptos"/>
      <family val="2"/>
    </font>
    <font>
      <b/>
      <sz val="10"/>
      <name val="Aptos"/>
      <family val="2"/>
    </font>
    <font>
      <b/>
      <sz val="10"/>
      <color theme="3" tint="0.249977111117893"/>
      <name val="Aptos"/>
      <family val="2"/>
    </font>
    <font>
      <sz val="9"/>
      <color theme="1"/>
      <name val="Aptos"/>
      <family val="2"/>
    </font>
    <font>
      <sz val="16"/>
      <color theme="3" tint="0.249977111117893"/>
      <name val="Aptos"/>
      <family val="2"/>
    </font>
    <font>
      <sz val="14"/>
      <color theme="4" tint="0.39997558519241921"/>
      <name val="Aptos"/>
      <family val="2"/>
    </font>
  </fonts>
  <fills count="5">
    <fill>
      <patternFill patternType="none"/>
    </fill>
    <fill>
      <patternFill patternType="gray125"/>
    </fill>
    <fill>
      <patternFill patternType="solid">
        <fgColor theme="3" tint="0.89999084444715716"/>
        <bgColor indexed="64"/>
      </patternFill>
    </fill>
    <fill>
      <patternFill patternType="solid">
        <fgColor theme="5" tint="0.79998168889431442"/>
        <bgColor indexed="64"/>
      </patternFill>
    </fill>
    <fill>
      <patternFill patternType="solid">
        <fgColor theme="5" tint="0.59996337778862885"/>
        <bgColor indexed="64"/>
      </patternFill>
    </fill>
  </fills>
  <borders count="14">
    <border>
      <left/>
      <right/>
      <top/>
      <bottom/>
      <diagonal/>
    </border>
    <border>
      <left/>
      <right/>
      <top/>
      <bottom style="thin">
        <color indexed="64"/>
      </bottom>
      <diagonal/>
    </border>
    <border>
      <left/>
      <right/>
      <top style="thin">
        <color indexed="64"/>
      </top>
      <bottom style="thin">
        <color indexed="64"/>
      </bottom>
      <diagonal/>
    </border>
    <border>
      <left style="thin">
        <color theme="0" tint="-0.34998626667073579"/>
      </left>
      <right/>
      <top style="thin">
        <color theme="0" tint="-0.34998626667073579"/>
      </top>
      <bottom/>
      <diagonal/>
    </border>
    <border>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top/>
      <bottom/>
      <diagonal/>
    </border>
    <border>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right style="thin">
        <color theme="0" tint="-0.34998626667073579"/>
      </right>
      <top/>
      <bottom style="thin">
        <color theme="0" tint="-0.34998626667073579"/>
      </bottom>
      <diagonal/>
    </border>
    <border>
      <left/>
      <right style="thin">
        <color theme="0" tint="-0.34998626667073579"/>
      </right>
      <top/>
      <bottom style="thin">
        <color indexed="64"/>
      </bottom>
      <diagonal/>
    </border>
    <border>
      <left/>
      <right style="thin">
        <color theme="0" tint="-0.34998626667073579"/>
      </right>
      <top style="thin">
        <color indexed="64"/>
      </top>
      <bottom style="thin">
        <color indexed="64"/>
      </bottom>
      <diagonal/>
    </border>
    <border>
      <left/>
      <right style="thin">
        <color theme="0" tint="-0.34998626667073579"/>
      </right>
      <top style="thin">
        <color indexed="64"/>
      </top>
      <bottom style="thin">
        <color theme="0" tint="-0.34998626667073579"/>
      </bottom>
      <diagonal/>
    </border>
  </borders>
  <cellStyleXfs count="1">
    <xf numFmtId="0" fontId="0" fillId="0" borderId="0"/>
  </cellStyleXfs>
  <cellXfs count="48">
    <xf numFmtId="0" fontId="0" fillId="0" borderId="0" xfId="0"/>
    <xf numFmtId="0" fontId="0" fillId="0" borderId="1" xfId="0" applyBorder="1"/>
    <xf numFmtId="0" fontId="1" fillId="0" borderId="1" xfId="0" applyFont="1" applyBorder="1" applyAlignment="1">
      <alignment horizontal="right"/>
    </xf>
    <xf numFmtId="0" fontId="2" fillId="0" borderId="0" xfId="0" applyFont="1"/>
    <xf numFmtId="0" fontId="3" fillId="0" borderId="0" xfId="0" applyFont="1"/>
    <xf numFmtId="164" fontId="3" fillId="0" borderId="1" xfId="0" applyNumberFormat="1" applyFont="1" applyBorder="1" applyAlignment="1">
      <alignment horizontal="right" indent="1"/>
    </xf>
    <xf numFmtId="0" fontId="3" fillId="2" borderId="0" xfId="0" applyFont="1" applyFill="1" applyAlignment="1">
      <alignment horizontal="right" indent="1"/>
    </xf>
    <xf numFmtId="0" fontId="3" fillId="0" borderId="0" xfId="0" applyFont="1" applyAlignment="1">
      <alignment horizontal="right" indent="1"/>
    </xf>
    <xf numFmtId="164" fontId="3" fillId="2" borderId="0" xfId="0" applyNumberFormat="1" applyFont="1" applyFill="1" applyAlignment="1">
      <alignment horizontal="right" indent="1"/>
    </xf>
    <xf numFmtId="164" fontId="3" fillId="0" borderId="2" xfId="0" applyNumberFormat="1" applyFont="1" applyBorder="1" applyAlignment="1">
      <alignment horizontal="right" indent="1"/>
    </xf>
    <xf numFmtId="0" fontId="3" fillId="0" borderId="2" xfId="0" applyFont="1" applyBorder="1"/>
    <xf numFmtId="0" fontId="2" fillId="0" borderId="4" xfId="0" applyFont="1" applyBorder="1"/>
    <xf numFmtId="0" fontId="2" fillId="0" borderId="5" xfId="0" applyFont="1" applyBorder="1"/>
    <xf numFmtId="0" fontId="2" fillId="0" borderId="7" xfId="0" applyFont="1" applyBorder="1"/>
    <xf numFmtId="0" fontId="3" fillId="0" borderId="8" xfId="0" applyFont="1" applyBorder="1"/>
    <xf numFmtId="0" fontId="3" fillId="0" borderId="9" xfId="0" applyFont="1" applyBorder="1"/>
    <xf numFmtId="164" fontId="3" fillId="0" borderId="10" xfId="0" applyNumberFormat="1" applyFont="1" applyBorder="1" applyAlignment="1">
      <alignment horizontal="right" indent="1"/>
    </xf>
    <xf numFmtId="0" fontId="3" fillId="3" borderId="1" xfId="0" applyFont="1" applyFill="1" applyBorder="1"/>
    <xf numFmtId="6" fontId="3" fillId="4" borderId="1" xfId="0" applyNumberFormat="1" applyFont="1" applyFill="1" applyBorder="1" applyAlignment="1">
      <alignment horizontal="center"/>
    </xf>
    <xf numFmtId="0" fontId="3" fillId="3" borderId="1" xfId="0" applyFont="1" applyFill="1" applyBorder="1" applyAlignment="1">
      <alignment horizontal="center"/>
    </xf>
    <xf numFmtId="0" fontId="5" fillId="0" borderId="1" xfId="0" applyFont="1" applyBorder="1"/>
    <xf numFmtId="0" fontId="5" fillId="4" borderId="1" xfId="0" applyFont="1" applyFill="1" applyBorder="1" applyAlignment="1">
      <alignment horizontal="center"/>
    </xf>
    <xf numFmtId="0" fontId="5" fillId="0" borderId="1" xfId="0" applyFont="1" applyBorder="1" applyAlignment="1">
      <alignment horizontal="center"/>
    </xf>
    <xf numFmtId="0" fontId="3" fillId="3" borderId="2" xfId="0" applyFont="1" applyFill="1" applyBorder="1"/>
    <xf numFmtId="6" fontId="3" fillId="4" borderId="2" xfId="0" applyNumberFormat="1" applyFont="1" applyFill="1" applyBorder="1" applyAlignment="1">
      <alignment horizontal="center"/>
    </xf>
    <xf numFmtId="0" fontId="3" fillId="3" borderId="2" xfId="0" applyFont="1" applyFill="1" applyBorder="1" applyAlignment="1">
      <alignment horizontal="center"/>
    </xf>
    <xf numFmtId="0" fontId="3" fillId="0" borderId="2" xfId="0" applyFont="1" applyBorder="1" applyAlignment="1">
      <alignment horizontal="center"/>
    </xf>
    <xf numFmtId="0" fontId="3" fillId="0" borderId="4" xfId="0" applyFont="1" applyBorder="1"/>
    <xf numFmtId="0" fontId="3" fillId="0" borderId="5" xfId="0" applyFont="1" applyBorder="1"/>
    <xf numFmtId="0" fontId="3" fillId="0" borderId="7" xfId="0" applyFont="1" applyBorder="1"/>
    <xf numFmtId="0" fontId="3" fillId="0" borderId="6" xfId="0" applyFont="1" applyBorder="1"/>
    <xf numFmtId="164" fontId="3" fillId="2" borderId="11" xfId="0" applyNumberFormat="1" applyFont="1" applyFill="1" applyBorder="1" applyAlignment="1">
      <alignment horizontal="right" indent="1"/>
    </xf>
    <xf numFmtId="10" fontId="3" fillId="0" borderId="12" xfId="0" applyNumberFormat="1" applyFont="1" applyBorder="1" applyAlignment="1">
      <alignment horizontal="right" indent="1"/>
    </xf>
    <xf numFmtId="164" fontId="3" fillId="0" borderId="12" xfId="0" applyNumberFormat="1" applyFont="1" applyBorder="1" applyAlignment="1">
      <alignment horizontal="right" indent="1"/>
    </xf>
    <xf numFmtId="0" fontId="3" fillId="0" borderId="13" xfId="0" applyFont="1" applyBorder="1" applyAlignment="1">
      <alignment horizontal="right" indent="1"/>
    </xf>
    <xf numFmtId="164" fontId="3" fillId="0" borderId="11" xfId="0" applyNumberFormat="1" applyFont="1" applyBorder="1" applyAlignment="1">
      <alignment horizontal="right" indent="1"/>
    </xf>
    <xf numFmtId="0" fontId="3" fillId="0" borderId="11" xfId="0" applyFont="1" applyBorder="1" applyAlignment="1">
      <alignment horizontal="right" indent="1"/>
    </xf>
    <xf numFmtId="164" fontId="3" fillId="0" borderId="13" xfId="0" applyNumberFormat="1" applyFont="1" applyBorder="1" applyAlignment="1">
      <alignment horizontal="right" indent="1"/>
    </xf>
    <xf numFmtId="0" fontId="6" fillId="0" borderId="0" xfId="0" applyFont="1"/>
    <xf numFmtId="0" fontId="7" fillId="0" borderId="3" xfId="0" applyFont="1" applyBorder="1"/>
    <xf numFmtId="0" fontId="8" fillId="0" borderId="6" xfId="0" applyFont="1" applyBorder="1"/>
    <xf numFmtId="0" fontId="8" fillId="0" borderId="3" xfId="0" applyFont="1" applyBorder="1"/>
    <xf numFmtId="0" fontId="4" fillId="2" borderId="0" xfId="0" applyFont="1" applyFill="1" applyAlignment="1">
      <alignment horizontal="right" indent="1"/>
    </xf>
    <xf numFmtId="0" fontId="3" fillId="0" borderId="0" xfId="0" applyFont="1" applyAlignment="1">
      <alignment horizontal="left" vertical="top" wrapText="1"/>
    </xf>
    <xf numFmtId="0" fontId="3" fillId="0" borderId="6" xfId="0" applyFont="1" applyBorder="1" applyAlignment="1">
      <alignment horizontal="left" wrapText="1"/>
    </xf>
    <xf numFmtId="0" fontId="3" fillId="0" borderId="0" xfId="0" applyFont="1" applyAlignment="1">
      <alignment horizontal="left" wrapText="1"/>
    </xf>
    <xf numFmtId="0" fontId="3" fillId="0" borderId="8" xfId="0" applyFont="1" applyBorder="1" applyAlignment="1">
      <alignment horizontal="left" wrapText="1"/>
    </xf>
    <xf numFmtId="0" fontId="3" fillId="0" borderId="9" xfId="0" applyFont="1" applyBorder="1" applyAlignment="1">
      <alignment horizontal="lef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xdr:colOff>
      <xdr:row>1</xdr:row>
      <xdr:rowOff>0</xdr:rowOff>
    </xdr:from>
    <xdr:to>
      <xdr:col>3</xdr:col>
      <xdr:colOff>92075</xdr:colOff>
      <xdr:row>1</xdr:row>
      <xdr:rowOff>398729</xdr:rowOff>
    </xdr:to>
    <xdr:pic>
      <xdr:nvPicPr>
        <xdr:cNvPr id="2" name="Picture 1">
          <a:extLst>
            <a:ext uri="{FF2B5EF4-FFF2-40B4-BE49-F238E27FC236}">
              <a16:creationId xmlns:a16="http://schemas.microsoft.com/office/drawing/2014/main" id="{FBEE266F-F9BE-4E0F-CD66-86BD36E3F26E}"/>
            </a:ext>
          </a:extLst>
        </xdr:cNvPr>
        <xdr:cNvPicPr>
          <a:picLocks noChangeAspect="1"/>
        </xdr:cNvPicPr>
      </xdr:nvPicPr>
      <xdr:blipFill>
        <a:blip xmlns:r="http://schemas.openxmlformats.org/officeDocument/2006/relationships" r:embed="rId1"/>
        <a:stretch>
          <a:fillRect/>
        </a:stretch>
      </xdr:blipFill>
      <xdr:spPr>
        <a:xfrm>
          <a:off x="1" y="0"/>
          <a:ext cx="3181349" cy="398729"/>
        </a:xfrm>
        <a:prstGeom prst="rect">
          <a:avLst/>
        </a:prstGeom>
      </xdr:spPr>
    </xdr:pic>
    <xdr:clientData/>
  </xdr:twoCellAnchor>
  <xdr:twoCellAnchor>
    <xdr:from>
      <xdr:col>1</xdr:col>
      <xdr:colOff>57151</xdr:colOff>
      <xdr:row>3</xdr:row>
      <xdr:rowOff>9523</xdr:rowOff>
    </xdr:from>
    <xdr:to>
      <xdr:col>3</xdr:col>
      <xdr:colOff>962026</xdr:colOff>
      <xdr:row>6</xdr:row>
      <xdr:rowOff>171450</xdr:rowOff>
    </xdr:to>
    <xdr:sp macro="" textlink="">
      <xdr:nvSpPr>
        <xdr:cNvPr id="3" name="TextBox 2">
          <a:extLst>
            <a:ext uri="{FF2B5EF4-FFF2-40B4-BE49-F238E27FC236}">
              <a16:creationId xmlns:a16="http://schemas.microsoft.com/office/drawing/2014/main" id="{DC99BC62-106C-64F9-F050-3C7B6B183369}"/>
            </a:ext>
          </a:extLst>
        </xdr:cNvPr>
        <xdr:cNvSpPr txBox="1"/>
      </xdr:nvSpPr>
      <xdr:spPr>
        <a:xfrm>
          <a:off x="57151" y="685798"/>
          <a:ext cx="4000500" cy="84772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2400">
              <a:latin typeface="Aptos" panose="020B0004020202020204" pitchFamily="34" charset="0"/>
            </a:rPr>
            <a:t>2025 PPACA </a:t>
          </a:r>
        </a:p>
        <a:p>
          <a:r>
            <a:rPr lang="en-US" sz="2400">
              <a:latin typeface="Aptos" panose="020B0004020202020204" pitchFamily="34" charset="0"/>
            </a:rPr>
            <a:t>Affordability Calculator</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097A7D-099B-4E23-9096-044FF23E075C}">
  <dimension ref="B2:J40"/>
  <sheetViews>
    <sheetView showGridLines="0" tabSelected="1" workbookViewId="0">
      <selection activeCell="C8" sqref="C8:D8"/>
    </sheetView>
  </sheetViews>
  <sheetFormatPr defaultRowHeight="15" x14ac:dyDescent="0.25"/>
  <cols>
    <col min="1" max="1" width="3.7109375" customWidth="1"/>
    <col min="2" max="2" width="30.7109375" customWidth="1"/>
    <col min="3" max="3" width="15.7109375" customWidth="1"/>
    <col min="4" max="4" width="16.7109375" customWidth="1"/>
    <col min="5" max="5" width="2.42578125" customWidth="1"/>
    <col min="6" max="6" width="30.7109375" customWidth="1"/>
    <col min="7" max="7" width="15.7109375" customWidth="1"/>
    <col min="8" max="8" width="16.7109375" customWidth="1"/>
  </cols>
  <sheetData>
    <row r="2" spans="2:10" ht="38.25" customHeight="1" x14ac:dyDescent="0.3">
      <c r="G2" s="1"/>
      <c r="H2" s="2" t="s">
        <v>0</v>
      </c>
    </row>
    <row r="3" spans="2:10" ht="9.75" customHeight="1" x14ac:dyDescent="0.25">
      <c r="B3" s="3"/>
      <c r="C3" s="3"/>
      <c r="D3" s="3"/>
      <c r="E3" s="3"/>
      <c r="F3" s="3"/>
      <c r="G3" s="3"/>
      <c r="H3" s="3"/>
      <c r="I3" s="3"/>
      <c r="J3" s="3"/>
    </row>
    <row r="4" spans="2:10" ht="18" customHeight="1" x14ac:dyDescent="0.35">
      <c r="B4" s="3"/>
      <c r="C4" s="3"/>
      <c r="D4" s="3"/>
      <c r="E4" s="3"/>
      <c r="F4" s="39" t="s">
        <v>1</v>
      </c>
      <c r="G4" s="11"/>
      <c r="H4" s="12"/>
      <c r="I4" s="3"/>
      <c r="J4" s="3"/>
    </row>
    <row r="5" spans="2:10" ht="18" customHeight="1" x14ac:dyDescent="0.3">
      <c r="B5" s="3"/>
      <c r="C5" s="3"/>
      <c r="D5" s="3"/>
      <c r="E5" s="3"/>
      <c r="F5" s="40" t="s">
        <v>2</v>
      </c>
      <c r="G5" s="3"/>
      <c r="H5" s="13"/>
      <c r="I5" s="3"/>
      <c r="J5" s="3"/>
    </row>
    <row r="6" spans="2:10" ht="18" customHeight="1" x14ac:dyDescent="0.25">
      <c r="B6" s="3"/>
      <c r="C6" s="3"/>
      <c r="D6" s="3"/>
      <c r="E6" s="3"/>
      <c r="F6" s="14" t="s">
        <v>3</v>
      </c>
      <c r="G6" s="15"/>
      <c r="H6" s="16">
        <f>ROUND(D14/9.02%,2)</f>
        <v>56157.87</v>
      </c>
      <c r="I6" s="3"/>
      <c r="J6" s="3"/>
    </row>
    <row r="7" spans="2:10" ht="18" customHeight="1" x14ac:dyDescent="0.25">
      <c r="B7" s="4"/>
      <c r="C7" s="4"/>
      <c r="D7" s="4"/>
      <c r="E7" s="3"/>
      <c r="F7" s="4"/>
      <c r="G7" s="4"/>
      <c r="H7" s="4"/>
      <c r="I7" s="3"/>
      <c r="J7" s="3"/>
    </row>
    <row r="8" spans="2:10" ht="18" customHeight="1" x14ac:dyDescent="0.35">
      <c r="B8" s="4" t="s">
        <v>4</v>
      </c>
      <c r="C8" s="42" t="s">
        <v>21</v>
      </c>
      <c r="D8" s="42"/>
      <c r="E8" s="3"/>
      <c r="F8" s="39" t="s">
        <v>12</v>
      </c>
      <c r="G8" s="27"/>
      <c r="H8" s="28"/>
      <c r="I8" s="3"/>
      <c r="J8" s="3"/>
    </row>
    <row r="9" spans="2:10" ht="18" customHeight="1" x14ac:dyDescent="0.3">
      <c r="B9" s="4" t="s">
        <v>5</v>
      </c>
      <c r="C9" s="4"/>
      <c r="D9" s="6">
        <v>2025</v>
      </c>
      <c r="E9" s="3"/>
      <c r="F9" s="40" t="s">
        <v>13</v>
      </c>
      <c r="G9" s="4"/>
      <c r="H9" s="29"/>
      <c r="I9" s="3"/>
      <c r="J9" s="3"/>
    </row>
    <row r="10" spans="2:10" ht="18" customHeight="1" x14ac:dyDescent="0.25">
      <c r="B10" s="4" t="s">
        <v>6</v>
      </c>
      <c r="C10" s="4"/>
      <c r="D10" s="6">
        <v>24</v>
      </c>
      <c r="E10" s="3"/>
      <c r="F10" s="30" t="s">
        <v>14</v>
      </c>
      <c r="G10" s="4"/>
      <c r="H10" s="31">
        <v>18</v>
      </c>
      <c r="I10" s="3"/>
      <c r="J10" s="3"/>
    </row>
    <row r="11" spans="2:10" ht="18" customHeight="1" x14ac:dyDescent="0.25">
      <c r="B11" s="4" t="s">
        <v>7</v>
      </c>
      <c r="C11" s="4"/>
      <c r="D11" s="7"/>
      <c r="E11" s="3"/>
      <c r="F11" s="30" t="s">
        <v>15</v>
      </c>
      <c r="G11" s="4"/>
      <c r="H11" s="33">
        <f>ROUND(130*H10,2)</f>
        <v>2340</v>
      </c>
      <c r="I11" s="3"/>
      <c r="J11" s="3"/>
    </row>
    <row r="12" spans="2:10" ht="18" customHeight="1" x14ac:dyDescent="0.25">
      <c r="B12" s="4" t="s">
        <v>8</v>
      </c>
      <c r="C12" s="4"/>
      <c r="D12" s="8">
        <v>211.06</v>
      </c>
      <c r="E12" s="3"/>
      <c r="F12" s="30" t="s">
        <v>16</v>
      </c>
      <c r="G12" s="4"/>
      <c r="H12" s="35">
        <f>ROUND(9.02%*H11,2)</f>
        <v>211.07</v>
      </c>
      <c r="I12" s="3"/>
      <c r="J12" s="3"/>
    </row>
    <row r="13" spans="2:10" ht="18" customHeight="1" x14ac:dyDescent="0.25">
      <c r="B13" s="4" t="s">
        <v>9</v>
      </c>
      <c r="C13" s="4"/>
      <c r="D13" s="5">
        <f>ROUND(D10*D12/12,2)</f>
        <v>422.12</v>
      </c>
      <c r="E13" s="3"/>
      <c r="F13" s="30" t="s">
        <v>17</v>
      </c>
      <c r="G13" s="4"/>
      <c r="H13" s="36" t="str">
        <f>IF(H12&gt;=$D$13,"Pass","Fail")</f>
        <v>Fail</v>
      </c>
      <c r="I13" s="3"/>
      <c r="J13" s="3"/>
    </row>
    <row r="14" spans="2:10" ht="18" customHeight="1" x14ac:dyDescent="0.25">
      <c r="B14" s="4" t="s">
        <v>10</v>
      </c>
      <c r="C14" s="4"/>
      <c r="D14" s="9">
        <f>ROUND(D10*D12,2)</f>
        <v>5065.4399999999996</v>
      </c>
      <c r="E14" s="3"/>
      <c r="F14" s="44" t="s">
        <v>18</v>
      </c>
      <c r="G14" s="45"/>
      <c r="H14" s="29"/>
      <c r="I14" s="3"/>
      <c r="J14" s="3"/>
    </row>
    <row r="15" spans="2:10" ht="18" customHeight="1" x14ac:dyDescent="0.25">
      <c r="B15" s="4"/>
      <c r="C15" s="4"/>
      <c r="D15" s="4"/>
      <c r="E15" s="3"/>
      <c r="F15" s="46"/>
      <c r="G15" s="47"/>
      <c r="H15" s="16">
        <f>ROUND(D13/130/9.02%,2)</f>
        <v>36</v>
      </c>
      <c r="I15" s="3"/>
      <c r="J15" s="3"/>
    </row>
    <row r="16" spans="2:10" ht="18" customHeight="1" x14ac:dyDescent="0.25">
      <c r="B16" s="43" t="s">
        <v>11</v>
      </c>
      <c r="C16" s="43"/>
      <c r="D16" s="43"/>
      <c r="E16" s="3"/>
      <c r="F16" s="4"/>
      <c r="G16" s="4"/>
      <c r="H16" s="4"/>
      <c r="I16" s="3"/>
      <c r="J16" s="3"/>
    </row>
    <row r="17" spans="2:10" ht="18" customHeight="1" x14ac:dyDescent="0.35">
      <c r="B17" s="43"/>
      <c r="C17" s="43"/>
      <c r="D17" s="43"/>
      <c r="E17" s="3"/>
      <c r="F17" s="39" t="s">
        <v>19</v>
      </c>
      <c r="G17" s="27"/>
      <c r="H17" s="28"/>
      <c r="I17" s="3"/>
      <c r="J17" s="3"/>
    </row>
    <row r="18" spans="2:10" ht="18" customHeight="1" x14ac:dyDescent="0.3">
      <c r="B18" s="43"/>
      <c r="C18" s="43"/>
      <c r="D18" s="43"/>
      <c r="E18" s="3"/>
      <c r="F18" s="40" t="s">
        <v>20</v>
      </c>
      <c r="G18" s="4"/>
      <c r="H18" s="29"/>
      <c r="I18" s="3"/>
      <c r="J18" s="3"/>
    </row>
    <row r="19" spans="2:10" ht="18" customHeight="1" x14ac:dyDescent="0.25">
      <c r="B19" s="43"/>
      <c r="C19" s="43"/>
      <c r="D19" s="43"/>
      <c r="E19" s="3"/>
      <c r="F19" s="30" t="s">
        <v>22</v>
      </c>
      <c r="G19" s="4"/>
      <c r="H19" s="31">
        <v>15060</v>
      </c>
      <c r="I19" s="3"/>
      <c r="J19" s="3"/>
    </row>
    <row r="20" spans="2:10" ht="18" customHeight="1" x14ac:dyDescent="0.25">
      <c r="B20" s="4"/>
      <c r="C20" s="4"/>
      <c r="D20" s="4"/>
      <c r="E20" s="3"/>
      <c r="F20" s="30" t="s">
        <v>23</v>
      </c>
      <c r="G20" s="4"/>
      <c r="H20" s="32">
        <v>9.0200000000000002E-2</v>
      </c>
      <c r="I20" s="3"/>
      <c r="J20" s="3"/>
    </row>
    <row r="21" spans="2:10" ht="18" customHeight="1" x14ac:dyDescent="0.25">
      <c r="B21" s="43" t="s">
        <v>26</v>
      </c>
      <c r="C21" s="43"/>
      <c r="D21" s="43"/>
      <c r="E21" s="3"/>
      <c r="F21" s="30" t="s">
        <v>24</v>
      </c>
      <c r="G21" s="4"/>
      <c r="H21" s="33">
        <f>ROUND(H19/12,2)</f>
        <v>1255</v>
      </c>
      <c r="I21" s="3"/>
      <c r="J21" s="3"/>
    </row>
    <row r="22" spans="2:10" ht="18" customHeight="1" x14ac:dyDescent="0.25">
      <c r="B22" s="43"/>
      <c r="C22" s="43"/>
      <c r="D22" s="43"/>
      <c r="E22" s="3"/>
      <c r="F22" s="30" t="s">
        <v>25</v>
      </c>
      <c r="G22" s="4"/>
      <c r="H22" s="33">
        <f>ROUND(H21*9.02%,2)</f>
        <v>113.2</v>
      </c>
      <c r="I22" s="3"/>
      <c r="J22" s="3"/>
    </row>
    <row r="23" spans="2:10" ht="18" customHeight="1" x14ac:dyDescent="0.25">
      <c r="B23" s="43"/>
      <c r="C23" s="43"/>
      <c r="D23" s="43"/>
      <c r="E23" s="3"/>
      <c r="F23" s="14" t="s">
        <v>17</v>
      </c>
      <c r="G23" s="15"/>
      <c r="H23" s="34" t="str">
        <f>IF(H22&gt;=$D$13,"Pass","Fail")</f>
        <v>Fail</v>
      </c>
      <c r="I23" s="3"/>
      <c r="J23" s="3"/>
    </row>
    <row r="24" spans="2:10" ht="18" customHeight="1" x14ac:dyDescent="0.25">
      <c r="B24" s="43"/>
      <c r="C24" s="43"/>
      <c r="D24" s="43"/>
      <c r="E24" s="3"/>
      <c r="F24" s="4"/>
      <c r="G24" s="4"/>
      <c r="H24" s="4"/>
      <c r="I24" s="3"/>
      <c r="J24" s="3"/>
    </row>
    <row r="25" spans="2:10" ht="18.75" x14ac:dyDescent="0.3">
      <c r="B25" s="43"/>
      <c r="C25" s="43"/>
      <c r="D25" s="43"/>
      <c r="E25" s="3"/>
      <c r="F25" s="41" t="s">
        <v>32</v>
      </c>
      <c r="G25" s="27"/>
      <c r="H25" s="28"/>
      <c r="I25" s="3"/>
      <c r="J25" s="3"/>
    </row>
    <row r="26" spans="2:10" x14ac:dyDescent="0.25">
      <c r="B26" s="20" t="s">
        <v>27</v>
      </c>
      <c r="C26" s="21">
        <v>2024</v>
      </c>
      <c r="D26" s="22">
        <v>2025</v>
      </c>
      <c r="E26" s="3"/>
      <c r="F26" s="30" t="s">
        <v>33</v>
      </c>
      <c r="G26" s="4"/>
      <c r="H26" s="35">
        <v>113.2</v>
      </c>
      <c r="I26" s="3"/>
      <c r="J26" s="3"/>
    </row>
    <row r="27" spans="2:10" x14ac:dyDescent="0.25">
      <c r="B27" s="23" t="s">
        <v>28</v>
      </c>
      <c r="C27" s="24">
        <v>15060</v>
      </c>
      <c r="D27" s="25" t="s">
        <v>31</v>
      </c>
      <c r="E27" s="3"/>
      <c r="F27" s="14" t="str">
        <f>"Per Pay Period =  "&amp;TEXT(D10,0)&amp;"   pay periods:"</f>
        <v>Per Pay Period =  24   pay periods:</v>
      </c>
      <c r="G27" s="15"/>
      <c r="H27" s="37">
        <f>ROUND(H26*12/D10,2)</f>
        <v>56.6</v>
      </c>
      <c r="I27" s="3"/>
      <c r="J27" s="3"/>
    </row>
    <row r="28" spans="2:10" x14ac:dyDescent="0.25">
      <c r="B28" s="10" t="s">
        <v>29</v>
      </c>
      <c r="C28" s="24">
        <v>18810</v>
      </c>
      <c r="D28" s="26" t="s">
        <v>31</v>
      </c>
      <c r="E28" s="3"/>
      <c r="F28" s="4"/>
      <c r="G28" s="4"/>
      <c r="H28" s="4"/>
      <c r="I28" s="3"/>
      <c r="J28" s="3"/>
    </row>
    <row r="29" spans="2:10" ht="15" customHeight="1" x14ac:dyDescent="0.25">
      <c r="B29" s="17" t="s">
        <v>30</v>
      </c>
      <c r="C29" s="18">
        <v>17310</v>
      </c>
      <c r="D29" s="19" t="s">
        <v>31</v>
      </c>
      <c r="E29" s="3"/>
      <c r="F29" s="43" t="s">
        <v>34</v>
      </c>
      <c r="G29" s="43"/>
      <c r="H29" s="43"/>
      <c r="I29" s="3"/>
      <c r="J29" s="3"/>
    </row>
    <row r="30" spans="2:10" x14ac:dyDescent="0.25">
      <c r="B30" s="4"/>
      <c r="C30" s="4"/>
      <c r="D30" s="4"/>
      <c r="E30" s="3"/>
      <c r="F30" s="43"/>
      <c r="G30" s="43"/>
      <c r="H30" s="43"/>
      <c r="I30" s="3"/>
      <c r="J30" s="3"/>
    </row>
    <row r="31" spans="2:10" x14ac:dyDescent="0.25">
      <c r="B31" s="3"/>
      <c r="C31" s="3"/>
      <c r="D31" s="3"/>
      <c r="E31" s="3"/>
      <c r="F31" s="43"/>
      <c r="G31" s="43"/>
      <c r="H31" s="43"/>
      <c r="I31" s="3"/>
      <c r="J31" s="3"/>
    </row>
    <row r="32" spans="2:10" x14ac:dyDescent="0.25">
      <c r="B32" s="38" t="s">
        <v>35</v>
      </c>
      <c r="C32" s="3"/>
      <c r="D32" s="3"/>
      <c r="E32" s="3"/>
      <c r="F32" s="43"/>
      <c r="G32" s="43"/>
      <c r="H32" s="43"/>
      <c r="I32" s="3"/>
      <c r="J32" s="3"/>
    </row>
    <row r="33" spans="2:10" ht="20.25" customHeight="1" x14ac:dyDescent="0.25">
      <c r="B33" s="3"/>
      <c r="C33" s="3"/>
      <c r="D33" s="3"/>
      <c r="E33" s="3"/>
      <c r="F33" s="43"/>
      <c r="G33" s="43"/>
      <c r="H33" s="43"/>
      <c r="I33" s="3"/>
      <c r="J33" s="3"/>
    </row>
    <row r="34" spans="2:10" x14ac:dyDescent="0.25">
      <c r="B34" s="3"/>
      <c r="C34" s="3"/>
      <c r="D34" s="3"/>
      <c r="E34" s="3"/>
      <c r="F34" s="3"/>
      <c r="G34" s="3"/>
      <c r="H34" s="3"/>
      <c r="I34" s="3"/>
      <c r="J34" s="3"/>
    </row>
    <row r="35" spans="2:10" x14ac:dyDescent="0.25">
      <c r="B35" s="3"/>
      <c r="C35" s="3"/>
      <c r="D35" s="3"/>
      <c r="E35" s="3"/>
      <c r="F35" s="3"/>
      <c r="G35" s="3"/>
      <c r="H35" s="3"/>
      <c r="I35" s="3"/>
      <c r="J35" s="3"/>
    </row>
    <row r="36" spans="2:10" x14ac:dyDescent="0.25">
      <c r="B36" s="3"/>
      <c r="C36" s="3"/>
      <c r="D36" s="3"/>
      <c r="E36" s="3"/>
      <c r="F36" s="3"/>
      <c r="G36" s="3"/>
      <c r="H36" s="3"/>
      <c r="I36" s="3"/>
      <c r="J36" s="3"/>
    </row>
    <row r="37" spans="2:10" x14ac:dyDescent="0.25">
      <c r="B37" s="3"/>
      <c r="C37" s="3"/>
      <c r="D37" s="3"/>
      <c r="E37" s="3"/>
      <c r="F37" s="3"/>
      <c r="G37" s="3"/>
      <c r="H37" s="3"/>
      <c r="I37" s="3"/>
      <c r="J37" s="3"/>
    </row>
    <row r="38" spans="2:10" x14ac:dyDescent="0.25">
      <c r="B38" s="3"/>
      <c r="C38" s="3"/>
      <c r="D38" s="3"/>
      <c r="E38" s="3"/>
      <c r="F38" s="3"/>
      <c r="G38" s="3"/>
      <c r="H38" s="3"/>
      <c r="I38" s="3"/>
      <c r="J38" s="3"/>
    </row>
    <row r="39" spans="2:10" x14ac:dyDescent="0.25">
      <c r="B39" s="3"/>
      <c r="C39" s="3"/>
      <c r="D39" s="3"/>
      <c r="E39" s="3"/>
      <c r="F39" s="3"/>
      <c r="G39" s="3"/>
      <c r="H39" s="3"/>
      <c r="I39" s="3"/>
      <c r="J39" s="3"/>
    </row>
    <row r="40" spans="2:10" x14ac:dyDescent="0.25">
      <c r="B40" s="3"/>
      <c r="C40" s="3"/>
      <c r="D40" s="3"/>
      <c r="E40" s="3"/>
      <c r="F40" s="3"/>
      <c r="G40" s="3"/>
      <c r="H40" s="3"/>
      <c r="I40" s="3"/>
      <c r="J40" s="3"/>
    </row>
  </sheetData>
  <sheetProtection algorithmName="SHA-512" hashValue="6sOsq2Idp2AutBVDJ3gYx5jYtt7fihXsS4r3K+fZb+wrSIuSV9s0v9ZWTtnVCjifvRdzgyf/Wg49Racf1BK5Aw==" saltValue="LMzPU2PKmjf6q+N5g6zV5w==" spinCount="100000" sheet="1" objects="1" scenarios="1"/>
  <protectedRanges>
    <protectedRange sqref="C8:D8 D9 D10 D12 H10 H19" name="Range1"/>
  </protectedRanges>
  <mergeCells count="5">
    <mergeCell ref="C8:D8"/>
    <mergeCell ref="B16:D19"/>
    <mergeCell ref="F14:G15"/>
    <mergeCell ref="B21:D25"/>
    <mergeCell ref="F29:H33"/>
  </mergeCells>
  <pageMargins left="0.4" right="0.4" top="0.25" bottom="0.2" header="0.3" footer="0.3"/>
  <pageSetup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Bob Bentley</dc:creator>
  <cp:lastModifiedBy>Bob Bentley</cp:lastModifiedBy>
  <cp:lastPrinted>2024-10-02T15:18:20Z</cp:lastPrinted>
  <dcterms:created xsi:type="dcterms:W3CDTF">2024-09-25T18:24:23Z</dcterms:created>
  <dcterms:modified xsi:type="dcterms:W3CDTF">2024-10-03T17:54:05Z</dcterms:modified>
</cp:coreProperties>
</file>